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Азамат\2. Letters\2025\Opendata\Fozilaka\"/>
    </mc:Choice>
  </mc:AlternateContent>
  <xr:revisionPtr revIDLastSave="0" documentId="13_ncr:1_{54DE2DA1-74AA-4395-8984-34B81A2150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чорак" sheetId="1" r:id="rId1"/>
    <sheet name="5-Ilov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4" i="2" l="1"/>
  <c r="G74" i="2" s="1"/>
  <c r="J73" i="2"/>
  <c r="G73" i="2" s="1"/>
  <c r="G70" i="2"/>
  <c r="J65" i="2"/>
  <c r="G65" i="2" s="1"/>
  <c r="J64" i="2"/>
  <c r="G64" i="2" s="1"/>
  <c r="J60" i="2"/>
  <c r="G60" i="2" s="1"/>
  <c r="G72" i="2"/>
  <c r="G71" i="2"/>
  <c r="G69" i="2"/>
  <c r="G68" i="2"/>
  <c r="G67" i="2"/>
  <c r="G66" i="2"/>
  <c r="G63" i="2"/>
  <c r="G62" i="2"/>
  <c r="G61" i="2"/>
  <c r="J59" i="2"/>
  <c r="G59" i="2" s="1"/>
  <c r="G58" i="2"/>
  <c r="I48" i="2" l="1"/>
  <c r="G47" i="2"/>
  <c r="J46" i="2"/>
  <c r="G46" i="2" s="1"/>
  <c r="J45" i="2"/>
  <c r="G45" i="2"/>
  <c r="I44" i="2"/>
  <c r="J44" i="2"/>
  <c r="J43" i="2"/>
  <c r="G43" i="2" s="1"/>
  <c r="I43" i="2"/>
  <c r="J42" i="2"/>
  <c r="I42" i="2"/>
  <c r="J56" i="2"/>
  <c r="G56" i="2" s="1"/>
  <c r="G55" i="2"/>
  <c r="G54" i="2"/>
  <c r="G53" i="2"/>
  <c r="G52" i="2"/>
  <c r="J51" i="2"/>
  <c r="J50" i="2"/>
  <c r="G51" i="2"/>
  <c r="G50" i="2"/>
  <c r="J49" i="2"/>
  <c r="G49" i="2"/>
  <c r="J41" i="2"/>
  <c r="G41" i="2" s="1"/>
  <c r="J40" i="2"/>
  <c r="G40" i="2" s="1"/>
  <c r="J39" i="2"/>
  <c r="G39" i="2" s="1"/>
  <c r="J38" i="2"/>
  <c r="G38" i="2" s="1"/>
  <c r="J37" i="2"/>
  <c r="I37" i="2"/>
  <c r="G42" i="2" l="1"/>
  <c r="G44" i="2"/>
  <c r="G48" i="2"/>
  <c r="G37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K18" i="2"/>
  <c r="J18" i="2"/>
  <c r="I18" i="2"/>
  <c r="H18" i="2"/>
  <c r="G16" i="2"/>
  <c r="G15" i="2"/>
  <c r="G14" i="2"/>
  <c r="G13" i="2"/>
  <c r="G12" i="2"/>
  <c r="G11" i="2"/>
  <c r="G10" i="2"/>
  <c r="G9" i="2"/>
  <c r="G18" i="2" l="1"/>
  <c r="L12" i="1" l="1"/>
  <c r="L11" i="1"/>
  <c r="L10" i="1"/>
  <c r="L9" i="1"/>
  <c r="L8" i="1"/>
  <c r="L7" i="1"/>
  <c r="L6" i="1" l="1"/>
  <c r="L4" i="1" l="1"/>
  <c r="L5" i="1"/>
  <c r="L13" i="1" l="1"/>
  <c r="G13" i="1"/>
  <c r="K13" i="1"/>
  <c r="J13" i="1"/>
  <c r="I13" i="1"/>
</calcChain>
</file>

<file path=xl/sharedStrings.xml><?xml version="1.0" encoding="utf-8"?>
<sst xmlns="http://schemas.openxmlformats.org/spreadsheetml/2006/main" count="324" uniqueCount="89">
  <si>
    <t>№</t>
  </si>
  <si>
    <t>Ф,И,О.</t>
  </si>
  <si>
    <t>Хизмат сафари гувохномаси №</t>
  </si>
  <si>
    <t>Хизмат сафари буйруғи номери ва санаси</t>
  </si>
  <si>
    <t>Хизмат сафари куни</t>
  </si>
  <si>
    <t>Кунлик харажат</t>
  </si>
  <si>
    <t>Жами</t>
  </si>
  <si>
    <t>Транспорт харажати</t>
  </si>
  <si>
    <t>Ётокхона харажати</t>
  </si>
  <si>
    <t>Хизмат сафари манзили</t>
  </si>
  <si>
    <t>Хизмат сафари мақсади</t>
  </si>
  <si>
    <t>Лавозими</t>
  </si>
  <si>
    <t>Сайёр қабул</t>
  </si>
  <si>
    <t>Юсупов У.М.</t>
  </si>
  <si>
    <t>Директор</t>
  </si>
  <si>
    <t>Алиев А.О.</t>
  </si>
  <si>
    <t>Матбуот котиби</t>
  </si>
  <si>
    <t>Бўлим бошлиғи</t>
  </si>
  <si>
    <t>Ўрганиш</t>
  </si>
  <si>
    <t>Директор ўринбосари</t>
  </si>
  <si>
    <t>Самарқанд вилояти</t>
  </si>
  <si>
    <t>Фарғона вилояти</t>
  </si>
  <si>
    <t>Қашқадарё вилояти</t>
  </si>
  <si>
    <t>Хоразм вилояти</t>
  </si>
  <si>
    <t>Садиков Ш.Г</t>
  </si>
  <si>
    <t>ХИЗМАТ САФАРИ ТЎҒРИСИДА 1-ЧОРАК БЎЙИЧА МАЪЛУМОТ</t>
  </si>
  <si>
    <t>Мирзаев Л.Т.</t>
  </si>
  <si>
    <t>Суюнов О.</t>
  </si>
  <si>
    <t>Бош мутахассис</t>
  </si>
  <si>
    <t>№7 22,01,2024й</t>
  </si>
  <si>
    <t>№8 23,01,2024й</t>
  </si>
  <si>
    <t>№21 16,02,2024й</t>
  </si>
  <si>
    <t>№4s 16,02,2024й</t>
  </si>
  <si>
    <t>№5s 27,02,2024й</t>
  </si>
  <si>
    <t>№8s 13,03,2024й</t>
  </si>
  <si>
    <t xml:space="preserve">Mansabdor shaxslarning xizmat safarlari xarajatlari toʻgʻrisidagi </t>
  </si>
  <si>
    <t>MAʼLUMOTLAR</t>
  </si>
  <si>
    <t>Oʻzbekiston Respublikasi hududidagi xizmat safarlari</t>
  </si>
  <si>
    <t>T/r</t>
  </si>
  <si>
    <t>Xizmat safarining qisqacha maqsadi</t>
  </si>
  <si>
    <t>Xizmat safari amalga oshirilgan hudud</t>
  </si>
  <si>
    <r>
      <t xml:space="preserve">Xizmat safarining davomiylik muddati </t>
    </r>
    <r>
      <rPr>
        <i/>
        <sz val="10"/>
        <color theme="1"/>
        <rFont val="Times New Roman"/>
        <family val="1"/>
        <charset val="204"/>
      </rPr>
      <t>(sutkada)</t>
    </r>
  </si>
  <si>
    <t>Xizmat safarini amalga oshirgan xodimning familiyasi va ismi</t>
  </si>
  <si>
    <t>Moliyalashtirish manbasi</t>
  </si>
  <si>
    <t>Jami xarajat</t>
  </si>
  <si>
    <r>
      <t xml:space="preserve">Shundan, xarajat turlari </t>
    </r>
    <r>
      <rPr>
        <i/>
        <sz val="10"/>
        <color theme="1"/>
        <rFont val="Times New Roman"/>
        <family val="1"/>
        <charset val="204"/>
      </rPr>
      <t>(soʻmda)</t>
    </r>
  </si>
  <si>
    <t>Kundalik xarajatlar</t>
  </si>
  <si>
    <r>
      <t xml:space="preserve">Turar joy bilan bogʻliq </t>
    </r>
    <r>
      <rPr>
        <i/>
        <sz val="9"/>
        <color theme="1"/>
        <rFont val="Times New Roman"/>
        <family val="1"/>
        <charset val="204"/>
      </rPr>
      <t>(mehmonxona yoki turar joy ijarasi) xarajatlar</t>
    </r>
  </si>
  <si>
    <t>Yoʻl xarajatlari</t>
  </si>
  <si>
    <t>Boshqa xarajatlari</t>
  </si>
  <si>
    <t>1-chorak</t>
  </si>
  <si>
    <t>Oʻzbekiston Respublikasining Davlat budjeti</t>
  </si>
  <si>
    <t>Maʼlumotlar eʼlon qilinayotgan davr boʻyicha jami:</t>
  </si>
  <si>
    <t>2-chorak</t>
  </si>
  <si>
    <t>Медиа форум</t>
  </si>
  <si>
    <t>Қорақалпоғистон Республикаси</t>
  </si>
  <si>
    <t>Жиззах вилояти</t>
  </si>
  <si>
    <t>Файзуллаев А.А.</t>
  </si>
  <si>
    <t>Бухоро вилояти</t>
  </si>
  <si>
    <t>Халқаро конференция</t>
  </si>
  <si>
    <t>Юсупов Д.З.</t>
  </si>
  <si>
    <t>пресс-тур</t>
  </si>
  <si>
    <t>Сирдарё вилояти</t>
  </si>
  <si>
    <t>Юнусов Б.Р.</t>
  </si>
  <si>
    <t>Наманган вилояти</t>
  </si>
  <si>
    <t>Hisobot yilining oʻtgan davri boʻyicha jami:</t>
  </si>
  <si>
    <t>Izoh:</t>
  </si>
  <si>
    <t>1. Maʼlumotlar mansabdor shaxslarning Oʻzbekiston Respublikasi hududidagi xizmat safarlari bilan bogʻliq amalga oshirgan xarajatlar asosida shakllantirilib (1,2,3 va 4-choraklar qoʻshilganda jadvalning “Hisobot yilining oʻtgan davri boʻyicha jami” satrida 7-11-ustunlarning koʻrsatkichlari moliya yili davomida oʻsib boruvchi tartibida kiritiladi) Agentlikning rasmiy veb-sayti va Ochiq maʼlumotlar portalidagi sahifasida joylashtiriladi (davlat sirlari va xizmatda foydalanish uchun moʻljallangan maʼlumotlar bundan mustasno);</t>
  </si>
  <si>
    <t>2. Maʼlumotlar amalga oshirilgan har bir xizmat safari kesimida, har chorak yakunidan keyingi oyning oʻninchi sanasiga qadar belgilangan axborot resursida joylashtirib borilishi lozim;</t>
  </si>
  <si>
    <t>3. Xizmat safari bilan bogʻliq xarajatlar haqidagi maʼlumotlarga Agentlikning barcha xodimlari tomonidan amalga oshirilgan xarajatlar kiritiladi.</t>
  </si>
  <si>
    <t>4. Xizmat safariga yuborilgan xodimga boshqa xarajatlar toʻlab berilgan taqdirda, toʻlangan pul mablagʻlarining miqdori tegishincha xodimlar kesimida jadvalning 11-ustuniga kiritilib, izohda ularning qisqacha tavsifi (jamlangan miqdori) yoritiladi.</t>
  </si>
  <si>
    <t>3-chorak</t>
  </si>
  <si>
    <t>Сурхондарё, Қашқадарё ва Навоий вилоятлари</t>
  </si>
  <si>
    <t>Сурхондарё вилояти</t>
  </si>
  <si>
    <t>Пресс-тур</t>
  </si>
  <si>
    <t>Отахонов Қ</t>
  </si>
  <si>
    <t>Андижон вилояти</t>
  </si>
  <si>
    <t>Хожибоев Ш</t>
  </si>
  <si>
    <t>Наманган, Андижон вилояти</t>
  </si>
  <si>
    <t>Қорақадпоғистон Республикаси</t>
  </si>
  <si>
    <t>Навоий вилояти</t>
  </si>
  <si>
    <t>Зиятдинов А.</t>
  </si>
  <si>
    <t>Юнусходжаева С.</t>
  </si>
  <si>
    <t>4-chorak</t>
  </si>
  <si>
    <t>Хорижий мехмонга хамрохлик</t>
  </si>
  <si>
    <t>Суюнов О.Х</t>
  </si>
  <si>
    <t>Жиззах ва Сирдарё  вилоятлари</t>
  </si>
  <si>
    <t>Бобожонов О.Н</t>
  </si>
  <si>
    <t>Мирзаев Л.Т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</si>
</sst>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#,##0_ ;\-#,##0\ "/>
    <numFmt numFmtId="166" formatCode="_-* #,##0.00_р_._-;\-* #,##0.00_р_._-;_-* &quot;-&quot;??_р_._-;_-@_-"/>
    <numFmt numFmtId="167" formatCode="_-* #,##0\ _₽_-;\-* #,##0\ _₽_-;_-* &quot;-&quot;\ _₽_-;_-@_-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FEBF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6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1" fillId="0" borderId="0" xfId="2"/>
    <xf numFmtId="0" fontId="8" fillId="0" borderId="0" xfId="2" applyFont="1"/>
    <xf numFmtId="0" fontId="9" fillId="0" borderId="0" xfId="2" applyFont="1" applyAlignment="1">
      <alignment horizontal="left" vertical="center" indent="15"/>
    </xf>
    <xf numFmtId="0" fontId="8" fillId="2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167" fontId="8" fillId="0" borderId="1" xfId="2" applyNumberFormat="1" applyFont="1" applyBorder="1" applyAlignment="1">
      <alignment horizontal="center" vertical="center" wrapText="1"/>
    </xf>
    <xf numFmtId="0" fontId="13" fillId="0" borderId="1" xfId="2" applyFont="1" applyBorder="1" applyAlignment="1">
      <alignment vertical="center" wrapText="1"/>
    </xf>
    <xf numFmtId="167" fontId="13" fillId="0" borderId="1" xfId="2" applyNumberFormat="1" applyFont="1" applyBorder="1" applyAlignment="1">
      <alignment vertical="center" wrapText="1"/>
    </xf>
    <xf numFmtId="0" fontId="7" fillId="0" borderId="1" xfId="2" applyFont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0" xfId="2" applyFont="1" applyAlignment="1">
      <alignment horizontal="left" wrapText="1"/>
    </xf>
    <xf numFmtId="0" fontId="8" fillId="0" borderId="0" xfId="2" applyFont="1" applyAlignment="1">
      <alignment horizontal="left" vertical="center" wrapText="1"/>
    </xf>
    <xf numFmtId="0" fontId="12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7" fillId="0" borderId="0" xfId="2" applyFont="1" applyAlignment="1">
      <alignment horizont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Финансов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zoomScale="80" zoomScaleNormal="100" workbookViewId="0">
      <pane xSplit="2" topLeftCell="C1" activePane="topRight" state="frozen"/>
      <selection pane="topRight" activeCell="L15" sqref="H15:L18"/>
    </sheetView>
  </sheetViews>
  <sheetFormatPr defaultRowHeight="15" x14ac:dyDescent="0.2"/>
  <cols>
    <col min="1" max="1" width="5.42578125" style="3" customWidth="1"/>
    <col min="2" max="3" width="18.140625" style="3" customWidth="1"/>
    <col min="4" max="4" width="12.28515625" style="3" customWidth="1"/>
    <col min="5" max="5" width="15.28515625" style="3" customWidth="1"/>
    <col min="6" max="6" width="18.85546875" style="3" customWidth="1"/>
    <col min="7" max="7" width="10.28515625" style="3" customWidth="1"/>
    <col min="8" max="8" width="17" style="3" customWidth="1"/>
    <col min="9" max="9" width="15.140625" style="3" bestFit="1" customWidth="1"/>
    <col min="10" max="10" width="18.140625" style="3" bestFit="1" customWidth="1"/>
    <col min="11" max="11" width="15.5703125" style="3" customWidth="1"/>
    <col min="12" max="12" width="15.85546875" style="3" bestFit="1" customWidth="1"/>
    <col min="13" max="13" width="9.140625" style="3"/>
    <col min="14" max="14" width="17.85546875" style="3" customWidth="1"/>
    <col min="15" max="16384" width="9.140625" style="3"/>
  </cols>
  <sheetData>
    <row r="1" spans="1:14" s="1" customFormat="1" ht="28.5" customHeight="1" x14ac:dyDescent="0.2">
      <c r="B1" s="23" t="s">
        <v>25</v>
      </c>
      <c r="C1" s="23"/>
      <c r="D1" s="23"/>
      <c r="E1" s="23"/>
      <c r="F1" s="23"/>
      <c r="G1" s="23"/>
      <c r="H1" s="23"/>
      <c r="I1" s="23"/>
      <c r="J1" s="23"/>
      <c r="K1" s="23"/>
      <c r="L1" s="23"/>
    </row>
    <row r="3" spans="1:14" ht="59.25" customHeight="1" x14ac:dyDescent="0.2">
      <c r="A3" s="2" t="s">
        <v>0</v>
      </c>
      <c r="B3" s="2" t="s">
        <v>1</v>
      </c>
      <c r="C3" s="2" t="s">
        <v>11</v>
      </c>
      <c r="D3" s="2" t="s">
        <v>2</v>
      </c>
      <c r="E3" s="2" t="s">
        <v>3</v>
      </c>
      <c r="F3" s="2" t="s">
        <v>10</v>
      </c>
      <c r="G3" s="2" t="s">
        <v>4</v>
      </c>
      <c r="H3" s="2" t="s">
        <v>9</v>
      </c>
      <c r="I3" s="2" t="s">
        <v>5</v>
      </c>
      <c r="J3" s="2" t="s">
        <v>8</v>
      </c>
      <c r="K3" s="2" t="s">
        <v>7</v>
      </c>
      <c r="L3" s="2" t="s">
        <v>6</v>
      </c>
    </row>
    <row r="4" spans="1:14" ht="30" x14ac:dyDescent="0.2">
      <c r="A4" s="4">
        <v>1</v>
      </c>
      <c r="B4" s="9" t="s">
        <v>13</v>
      </c>
      <c r="C4" s="4" t="s">
        <v>14</v>
      </c>
      <c r="D4" s="10">
        <v>1</v>
      </c>
      <c r="E4" s="4" t="s">
        <v>29</v>
      </c>
      <c r="F4" s="4" t="s">
        <v>12</v>
      </c>
      <c r="G4" s="8">
        <v>2</v>
      </c>
      <c r="H4" s="10" t="s">
        <v>22</v>
      </c>
      <c r="I4" s="7">
        <v>68000</v>
      </c>
      <c r="J4" s="7">
        <v>900000</v>
      </c>
      <c r="K4" s="7">
        <v>579448</v>
      </c>
      <c r="L4" s="7">
        <f t="shared" ref="L4" si="0">+J4+I4+K4</f>
        <v>1547448</v>
      </c>
    </row>
    <row r="5" spans="1:14" ht="30" x14ac:dyDescent="0.2">
      <c r="A5" s="4">
        <v>2</v>
      </c>
      <c r="B5" s="9" t="s">
        <v>15</v>
      </c>
      <c r="C5" s="4" t="s">
        <v>16</v>
      </c>
      <c r="D5" s="10">
        <v>2</v>
      </c>
      <c r="E5" s="4" t="s">
        <v>29</v>
      </c>
      <c r="F5" s="4" t="s">
        <v>12</v>
      </c>
      <c r="G5" s="8">
        <v>2</v>
      </c>
      <c r="H5" s="10" t="s">
        <v>22</v>
      </c>
      <c r="I5" s="7">
        <v>68000</v>
      </c>
      <c r="J5" s="7">
        <v>750000</v>
      </c>
      <c r="K5" s="7">
        <v>471448</v>
      </c>
      <c r="L5" s="7">
        <f>+J5+I5+K5</f>
        <v>1289448</v>
      </c>
      <c r="N5" s="11"/>
    </row>
    <row r="6" spans="1:14" ht="30" x14ac:dyDescent="0.2">
      <c r="A6" s="4">
        <v>3</v>
      </c>
      <c r="B6" s="9" t="s">
        <v>26</v>
      </c>
      <c r="C6" s="4" t="s">
        <v>17</v>
      </c>
      <c r="D6" s="10">
        <v>3</v>
      </c>
      <c r="E6" s="4" t="s">
        <v>30</v>
      </c>
      <c r="F6" s="4" t="s">
        <v>18</v>
      </c>
      <c r="G6" s="8">
        <v>2</v>
      </c>
      <c r="H6" s="10" t="s">
        <v>22</v>
      </c>
      <c r="I6" s="7">
        <v>68000</v>
      </c>
      <c r="J6" s="7">
        <v>350000</v>
      </c>
      <c r="K6" s="7">
        <v>295800</v>
      </c>
      <c r="L6" s="7">
        <f>+J6+I6+K6</f>
        <v>713800</v>
      </c>
    </row>
    <row r="7" spans="1:14" ht="30" x14ac:dyDescent="0.2">
      <c r="A7" s="4">
        <v>4</v>
      </c>
      <c r="B7" s="9" t="s">
        <v>27</v>
      </c>
      <c r="C7" s="4" t="s">
        <v>28</v>
      </c>
      <c r="D7" s="10">
        <v>4</v>
      </c>
      <c r="E7" s="4" t="s">
        <v>31</v>
      </c>
      <c r="F7" s="4" t="s">
        <v>18</v>
      </c>
      <c r="G7" s="8">
        <v>4</v>
      </c>
      <c r="H7" s="4" t="s">
        <v>23</v>
      </c>
      <c r="I7" s="7">
        <v>136000</v>
      </c>
      <c r="J7" s="7">
        <v>1200000</v>
      </c>
      <c r="K7" s="7">
        <v>1095526</v>
      </c>
      <c r="L7" s="7">
        <f t="shared" ref="L7:L12" si="1">+J7+I7+K7</f>
        <v>2431526</v>
      </c>
    </row>
    <row r="8" spans="1:14" ht="30" x14ac:dyDescent="0.2">
      <c r="A8" s="4">
        <v>5</v>
      </c>
      <c r="B8" s="9" t="s">
        <v>13</v>
      </c>
      <c r="C8" s="4" t="s">
        <v>14</v>
      </c>
      <c r="D8" s="10">
        <v>5</v>
      </c>
      <c r="E8" s="4" t="s">
        <v>32</v>
      </c>
      <c r="F8" s="4" t="s">
        <v>12</v>
      </c>
      <c r="G8" s="8">
        <v>2</v>
      </c>
      <c r="H8" s="4" t="s">
        <v>23</v>
      </c>
      <c r="I8" s="7">
        <v>68000</v>
      </c>
      <c r="J8" s="7">
        <v>1200000</v>
      </c>
      <c r="K8" s="7">
        <v>774884</v>
      </c>
      <c r="L8" s="7">
        <f t="shared" si="1"/>
        <v>2042884</v>
      </c>
    </row>
    <row r="9" spans="1:14" ht="30" x14ac:dyDescent="0.2">
      <c r="A9" s="4">
        <v>6</v>
      </c>
      <c r="B9" s="9" t="s">
        <v>15</v>
      </c>
      <c r="C9" s="4" t="s">
        <v>16</v>
      </c>
      <c r="D9" s="10">
        <v>6</v>
      </c>
      <c r="E9" s="4" t="s">
        <v>32</v>
      </c>
      <c r="F9" s="4" t="s">
        <v>12</v>
      </c>
      <c r="G9" s="8">
        <v>2</v>
      </c>
      <c r="H9" s="4" t="s">
        <v>23</v>
      </c>
      <c r="I9" s="7">
        <v>68000</v>
      </c>
      <c r="J9" s="7">
        <v>400000</v>
      </c>
      <c r="K9" s="7">
        <v>921845</v>
      </c>
      <c r="L9" s="7">
        <f t="shared" si="1"/>
        <v>1389845</v>
      </c>
    </row>
    <row r="10" spans="1:14" ht="30" x14ac:dyDescent="0.2">
      <c r="A10" s="4">
        <v>7</v>
      </c>
      <c r="B10" s="9" t="s">
        <v>24</v>
      </c>
      <c r="C10" s="4" t="s">
        <v>19</v>
      </c>
      <c r="D10" s="10">
        <v>7</v>
      </c>
      <c r="E10" s="4" t="s">
        <v>33</v>
      </c>
      <c r="F10" s="4" t="s">
        <v>12</v>
      </c>
      <c r="G10" s="8">
        <v>1</v>
      </c>
      <c r="H10" s="4" t="s">
        <v>21</v>
      </c>
      <c r="I10" s="7">
        <v>34000</v>
      </c>
      <c r="J10" s="7"/>
      <c r="K10" s="7">
        <v>228593</v>
      </c>
      <c r="L10" s="7">
        <f t="shared" si="1"/>
        <v>262593</v>
      </c>
    </row>
    <row r="11" spans="1:14" ht="30" x14ac:dyDescent="0.2">
      <c r="A11" s="4">
        <v>8</v>
      </c>
      <c r="B11" s="9" t="s">
        <v>24</v>
      </c>
      <c r="C11" s="4" t="s">
        <v>19</v>
      </c>
      <c r="D11" s="10">
        <v>8</v>
      </c>
      <c r="E11" s="4" t="s">
        <v>34</v>
      </c>
      <c r="F11" s="4" t="s">
        <v>12</v>
      </c>
      <c r="G11" s="8">
        <v>1</v>
      </c>
      <c r="H11" s="4" t="s">
        <v>20</v>
      </c>
      <c r="I11" s="7">
        <v>34000</v>
      </c>
      <c r="J11" s="7"/>
      <c r="K11" s="7">
        <v>408000</v>
      </c>
      <c r="L11" s="7">
        <f t="shared" si="1"/>
        <v>442000</v>
      </c>
    </row>
    <row r="12" spans="1:14" x14ac:dyDescent="0.2">
      <c r="A12" s="4"/>
      <c r="B12" s="9"/>
      <c r="C12" s="4"/>
      <c r="D12" s="10"/>
      <c r="E12" s="4"/>
      <c r="F12" s="4"/>
      <c r="G12" s="8"/>
      <c r="H12" s="10"/>
      <c r="I12" s="7"/>
      <c r="J12" s="7"/>
      <c r="K12" s="7"/>
      <c r="L12" s="7">
        <f t="shared" si="1"/>
        <v>0</v>
      </c>
    </row>
    <row r="13" spans="1:14" ht="30" customHeight="1" x14ac:dyDescent="0.2">
      <c r="A13" s="4"/>
      <c r="B13" s="9"/>
      <c r="C13" s="4"/>
      <c r="D13" s="4"/>
      <c r="E13" s="4"/>
      <c r="F13" s="6"/>
      <c r="G13" s="8">
        <f>SUM(G4:G12)</f>
        <v>16</v>
      </c>
      <c r="H13" s="5"/>
      <c r="I13" s="7">
        <f>SUM(I4:I12)</f>
        <v>544000</v>
      </c>
      <c r="J13" s="7">
        <f>SUM(J4:J12)</f>
        <v>4800000</v>
      </c>
      <c r="K13" s="7">
        <f>SUM(K4:K12)</f>
        <v>4775544</v>
      </c>
      <c r="L13" s="7">
        <f>SUM(L4:L12)</f>
        <v>10119544</v>
      </c>
      <c r="N13" s="11"/>
    </row>
    <row r="15" spans="1:14" x14ac:dyDescent="0.2">
      <c r="I15" s="11"/>
      <c r="J15" s="11"/>
      <c r="K15" s="11"/>
      <c r="L15" s="11"/>
    </row>
  </sheetData>
  <mergeCells count="1">
    <mergeCell ref="B1:L1"/>
  </mergeCells>
  <pageMargins left="0.43307086614173229" right="0.15748031496062992" top="0.78740157480314965" bottom="0.78740157480314965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85"/>
  <sheetViews>
    <sheetView workbookViewId="0">
      <selection activeCell="C71" sqref="C71"/>
    </sheetView>
  </sheetViews>
  <sheetFormatPr defaultRowHeight="15" x14ac:dyDescent="0.25"/>
  <cols>
    <col min="1" max="1" width="5.5703125" style="12" customWidth="1"/>
    <col min="2" max="2" width="12" style="12" customWidth="1"/>
    <col min="3" max="3" width="15.140625" style="12" customWidth="1"/>
    <col min="4" max="4" width="9.140625" style="12"/>
    <col min="5" max="5" width="13.28515625" style="12" customWidth="1"/>
    <col min="6" max="6" width="24.28515625" style="12" customWidth="1"/>
    <col min="7" max="7" width="11.140625" style="12" bestFit="1" customWidth="1"/>
    <col min="8" max="8" width="9.7109375" style="12" bestFit="1" customWidth="1"/>
    <col min="9" max="10" width="11.140625" style="12" bestFit="1" customWidth="1"/>
    <col min="11" max="16384" width="9.140625" style="12"/>
  </cols>
  <sheetData>
    <row r="2" spans="1:11" x14ac:dyDescent="0.25">
      <c r="A2" s="28" t="s">
        <v>35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5">
      <c r="A3" s="28" t="s">
        <v>36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5" customHeight="1" x14ac:dyDescent="0.25">
      <c r="G4" s="13" t="s">
        <v>37</v>
      </c>
      <c r="H4" s="14"/>
    </row>
    <row r="5" spans="1:11" x14ac:dyDescent="0.25">
      <c r="A5" s="29" t="s">
        <v>38</v>
      </c>
      <c r="B5" s="29" t="s">
        <v>39</v>
      </c>
      <c r="C5" s="29" t="s">
        <v>40</v>
      </c>
      <c r="D5" s="29" t="s">
        <v>41</v>
      </c>
      <c r="E5" s="29" t="s">
        <v>42</v>
      </c>
      <c r="F5" s="29" t="s">
        <v>43</v>
      </c>
      <c r="G5" s="29" t="s">
        <v>44</v>
      </c>
      <c r="H5" s="30" t="s">
        <v>45</v>
      </c>
      <c r="I5" s="31"/>
      <c r="J5" s="31"/>
      <c r="K5" s="32"/>
    </row>
    <row r="6" spans="1:11" ht="73.5" x14ac:dyDescent="0.25">
      <c r="A6" s="29"/>
      <c r="B6" s="29"/>
      <c r="C6" s="29" t="s">
        <v>40</v>
      </c>
      <c r="D6" s="29" t="s">
        <v>41</v>
      </c>
      <c r="E6" s="29" t="s">
        <v>42</v>
      </c>
      <c r="F6" s="29" t="s">
        <v>43</v>
      </c>
      <c r="G6" s="29"/>
      <c r="H6" s="15" t="s">
        <v>46</v>
      </c>
      <c r="I6" s="15" t="s">
        <v>47</v>
      </c>
      <c r="J6" s="15" t="s">
        <v>48</v>
      </c>
      <c r="K6" s="15" t="s">
        <v>49</v>
      </c>
    </row>
    <row r="7" spans="1:11" x14ac:dyDescent="0.2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1" ht="15.75" customHeight="1" x14ac:dyDescent="0.25">
      <c r="A8" s="26" t="s">
        <v>50</v>
      </c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1" ht="25.5" x14ac:dyDescent="0.25">
      <c r="A9" s="17">
        <v>1</v>
      </c>
      <c r="B9" s="18" t="s">
        <v>12</v>
      </c>
      <c r="C9" s="17" t="s">
        <v>22</v>
      </c>
      <c r="D9" s="17">
        <v>2</v>
      </c>
      <c r="E9" s="17" t="s">
        <v>13</v>
      </c>
      <c r="F9" s="17" t="s">
        <v>51</v>
      </c>
      <c r="G9" s="19">
        <f>+H9+I9+J9+K9</f>
        <v>1547448</v>
      </c>
      <c r="H9" s="19">
        <v>68000</v>
      </c>
      <c r="I9" s="19">
        <v>900000</v>
      </c>
      <c r="J9" s="19">
        <v>579448</v>
      </c>
      <c r="K9" s="19"/>
    </row>
    <row r="10" spans="1:11" ht="25.5" x14ac:dyDescent="0.25">
      <c r="A10" s="17">
        <v>2</v>
      </c>
      <c r="B10" s="18" t="s">
        <v>12</v>
      </c>
      <c r="C10" s="17" t="s">
        <v>22</v>
      </c>
      <c r="D10" s="17">
        <v>2</v>
      </c>
      <c r="E10" s="17" t="s">
        <v>15</v>
      </c>
      <c r="F10" s="17" t="s">
        <v>51</v>
      </c>
      <c r="G10" s="19">
        <f t="shared" ref="G10:G16" si="0">+H10+I10+J10+K10</f>
        <v>1289448</v>
      </c>
      <c r="H10" s="19">
        <v>68000</v>
      </c>
      <c r="I10" s="19">
        <v>750000</v>
      </c>
      <c r="J10" s="19">
        <v>471448</v>
      </c>
      <c r="K10" s="19"/>
    </row>
    <row r="11" spans="1:11" ht="25.5" x14ac:dyDescent="0.25">
      <c r="A11" s="17">
        <v>3</v>
      </c>
      <c r="B11" s="18" t="s">
        <v>18</v>
      </c>
      <c r="C11" s="17" t="s">
        <v>22</v>
      </c>
      <c r="D11" s="17">
        <v>2</v>
      </c>
      <c r="E11" s="17" t="s">
        <v>26</v>
      </c>
      <c r="F11" s="17" t="s">
        <v>51</v>
      </c>
      <c r="G11" s="19">
        <f t="shared" si="0"/>
        <v>713800</v>
      </c>
      <c r="H11" s="19">
        <v>68000</v>
      </c>
      <c r="I11" s="19">
        <v>350000</v>
      </c>
      <c r="J11" s="19">
        <v>295800</v>
      </c>
      <c r="K11" s="19"/>
    </row>
    <row r="12" spans="1:11" ht="25.5" x14ac:dyDescent="0.25">
      <c r="A12" s="17">
        <v>4</v>
      </c>
      <c r="B12" s="18" t="s">
        <v>18</v>
      </c>
      <c r="C12" s="17" t="s">
        <v>23</v>
      </c>
      <c r="D12" s="17">
        <v>4</v>
      </c>
      <c r="E12" s="17" t="s">
        <v>27</v>
      </c>
      <c r="F12" s="17" t="s">
        <v>51</v>
      </c>
      <c r="G12" s="19">
        <f t="shared" si="0"/>
        <v>2431526</v>
      </c>
      <c r="H12" s="19">
        <v>136000</v>
      </c>
      <c r="I12" s="19">
        <v>1200000</v>
      </c>
      <c r="J12" s="19">
        <v>1095526</v>
      </c>
      <c r="K12" s="19"/>
    </row>
    <row r="13" spans="1:11" ht="25.5" x14ac:dyDescent="0.25">
      <c r="A13" s="17">
        <v>5</v>
      </c>
      <c r="B13" s="18" t="s">
        <v>12</v>
      </c>
      <c r="C13" s="17" t="s">
        <v>23</v>
      </c>
      <c r="D13" s="17">
        <v>2</v>
      </c>
      <c r="E13" s="17" t="s">
        <v>13</v>
      </c>
      <c r="F13" s="17" t="s">
        <v>51</v>
      </c>
      <c r="G13" s="19">
        <f t="shared" si="0"/>
        <v>2042884</v>
      </c>
      <c r="H13" s="19">
        <v>68000</v>
      </c>
      <c r="I13" s="19">
        <v>1200000</v>
      </c>
      <c r="J13" s="19">
        <v>774884</v>
      </c>
      <c r="K13" s="19"/>
    </row>
    <row r="14" spans="1:11" ht="25.5" x14ac:dyDescent="0.25">
      <c r="A14" s="17">
        <v>6</v>
      </c>
      <c r="B14" s="18" t="s">
        <v>12</v>
      </c>
      <c r="C14" s="17" t="s">
        <v>23</v>
      </c>
      <c r="D14" s="17">
        <v>2</v>
      </c>
      <c r="E14" s="17" t="s">
        <v>15</v>
      </c>
      <c r="F14" s="17" t="s">
        <v>51</v>
      </c>
      <c r="G14" s="19">
        <f t="shared" si="0"/>
        <v>1389845</v>
      </c>
      <c r="H14" s="19">
        <v>68000</v>
      </c>
      <c r="I14" s="19">
        <v>400000</v>
      </c>
      <c r="J14" s="19">
        <v>921845</v>
      </c>
      <c r="K14" s="19"/>
    </row>
    <row r="15" spans="1:11" ht="25.5" x14ac:dyDescent="0.25">
      <c r="A15" s="17">
        <v>7</v>
      </c>
      <c r="B15" s="18" t="s">
        <v>12</v>
      </c>
      <c r="C15" s="17" t="s">
        <v>21</v>
      </c>
      <c r="D15" s="17">
        <v>1</v>
      </c>
      <c r="E15" s="17" t="s">
        <v>24</v>
      </c>
      <c r="F15" s="17" t="s">
        <v>51</v>
      </c>
      <c r="G15" s="19">
        <f t="shared" si="0"/>
        <v>262593</v>
      </c>
      <c r="H15" s="19">
        <v>34000</v>
      </c>
      <c r="I15" s="19"/>
      <c r="J15" s="19">
        <v>228593</v>
      </c>
      <c r="K15" s="19"/>
    </row>
    <row r="16" spans="1:11" ht="25.5" x14ac:dyDescent="0.25">
      <c r="A16" s="17">
        <v>8</v>
      </c>
      <c r="B16" s="18" t="s">
        <v>12</v>
      </c>
      <c r="C16" s="17" t="s">
        <v>20</v>
      </c>
      <c r="D16" s="17">
        <v>1</v>
      </c>
      <c r="E16" s="17" t="s">
        <v>24</v>
      </c>
      <c r="F16" s="17" t="s">
        <v>51</v>
      </c>
      <c r="G16" s="19">
        <f t="shared" si="0"/>
        <v>442000</v>
      </c>
      <c r="H16" s="19">
        <v>34000</v>
      </c>
      <c r="I16" s="19"/>
      <c r="J16" s="19">
        <v>408000</v>
      </c>
      <c r="K16" s="19"/>
    </row>
    <row r="17" spans="1:11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1:11" ht="15.75" customHeight="1" x14ac:dyDescent="0.25">
      <c r="A18" s="27" t="s">
        <v>52</v>
      </c>
      <c r="B18" s="27"/>
      <c r="C18" s="27"/>
      <c r="D18" s="27"/>
      <c r="E18" s="27"/>
      <c r="F18" s="27"/>
      <c r="G18" s="21">
        <f>SUM(G9:G17)</f>
        <v>10119544</v>
      </c>
      <c r="H18" s="21">
        <f t="shared" ref="H18:K18" si="1">SUM(H9:H17)</f>
        <v>544000</v>
      </c>
      <c r="I18" s="21">
        <f t="shared" si="1"/>
        <v>4800000</v>
      </c>
      <c r="J18" s="21">
        <f t="shared" si="1"/>
        <v>4775544</v>
      </c>
      <c r="K18" s="21">
        <f t="shared" si="1"/>
        <v>0</v>
      </c>
    </row>
    <row r="19" spans="1:11" ht="15.75" customHeight="1" x14ac:dyDescent="0.25">
      <c r="A19" s="26" t="s">
        <v>53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ht="25.5" x14ac:dyDescent="0.25">
      <c r="A20" s="17">
        <v>9</v>
      </c>
      <c r="B20" s="18" t="s">
        <v>54</v>
      </c>
      <c r="C20" s="17" t="s">
        <v>55</v>
      </c>
      <c r="D20" s="17">
        <v>4</v>
      </c>
      <c r="E20" s="17" t="s">
        <v>15</v>
      </c>
      <c r="F20" s="17" t="s">
        <v>51</v>
      </c>
      <c r="G20" s="19">
        <f t="shared" ref="G20:G35" si="2">+H20+I20+J20+K20</f>
        <v>1103313</v>
      </c>
      <c r="H20" s="20"/>
      <c r="I20" s="20"/>
      <c r="J20" s="20">
        <v>1103313</v>
      </c>
      <c r="K20" s="20"/>
    </row>
    <row r="21" spans="1:11" ht="25.5" x14ac:dyDescent="0.25">
      <c r="A21" s="17">
        <v>10</v>
      </c>
      <c r="B21" s="18" t="s">
        <v>18</v>
      </c>
      <c r="C21" s="17" t="s">
        <v>56</v>
      </c>
      <c r="D21" s="17">
        <v>3</v>
      </c>
      <c r="E21" s="17" t="s">
        <v>57</v>
      </c>
      <c r="F21" s="17" t="s">
        <v>51</v>
      </c>
      <c r="G21" s="19">
        <f t="shared" si="2"/>
        <v>773110</v>
      </c>
      <c r="H21" s="20">
        <v>102000</v>
      </c>
      <c r="I21" s="20">
        <v>440000</v>
      </c>
      <c r="J21" s="20">
        <v>231110</v>
      </c>
      <c r="K21" s="20"/>
    </row>
    <row r="22" spans="1:11" ht="25.5" x14ac:dyDescent="0.25">
      <c r="A22" s="17">
        <v>11</v>
      </c>
      <c r="B22" s="18" t="s">
        <v>12</v>
      </c>
      <c r="C22" s="17" t="s">
        <v>56</v>
      </c>
      <c r="D22" s="17">
        <v>2</v>
      </c>
      <c r="E22" s="17" t="s">
        <v>13</v>
      </c>
      <c r="F22" s="17" t="s">
        <v>51</v>
      </c>
      <c r="G22" s="19">
        <f t="shared" si="2"/>
        <v>678510</v>
      </c>
      <c r="H22" s="20">
        <v>68000</v>
      </c>
      <c r="I22" s="20">
        <v>350000</v>
      </c>
      <c r="J22" s="20">
        <v>260510</v>
      </c>
      <c r="K22" s="20"/>
    </row>
    <row r="23" spans="1:11" ht="25.5" x14ac:dyDescent="0.25">
      <c r="A23" s="17">
        <v>12</v>
      </c>
      <c r="B23" s="18" t="s">
        <v>12</v>
      </c>
      <c r="C23" s="17" t="s">
        <v>56</v>
      </c>
      <c r="D23" s="17">
        <v>2</v>
      </c>
      <c r="E23" s="17" t="s">
        <v>15</v>
      </c>
      <c r="F23" s="17" t="s">
        <v>51</v>
      </c>
      <c r="G23" s="19">
        <f t="shared" si="2"/>
        <v>678510</v>
      </c>
      <c r="H23" s="20">
        <v>68000</v>
      </c>
      <c r="I23" s="20">
        <v>350000</v>
      </c>
      <c r="J23" s="20">
        <v>260510</v>
      </c>
      <c r="K23" s="20"/>
    </row>
    <row r="24" spans="1:11" ht="25.5" x14ac:dyDescent="0.25">
      <c r="A24" s="17">
        <v>13</v>
      </c>
      <c r="B24" s="18" t="s">
        <v>18</v>
      </c>
      <c r="C24" s="17" t="s">
        <v>58</v>
      </c>
      <c r="D24" s="17">
        <v>3</v>
      </c>
      <c r="E24" s="17" t="s">
        <v>57</v>
      </c>
      <c r="F24" s="17" t="s">
        <v>51</v>
      </c>
      <c r="G24" s="19">
        <f t="shared" si="2"/>
        <v>935620</v>
      </c>
      <c r="H24" s="20">
        <v>102000</v>
      </c>
      <c r="I24" s="20">
        <v>500000</v>
      </c>
      <c r="J24" s="20">
        <v>333620</v>
      </c>
      <c r="K24" s="20"/>
    </row>
    <row r="25" spans="1:11" ht="25.5" x14ac:dyDescent="0.25">
      <c r="A25" s="17">
        <v>14</v>
      </c>
      <c r="B25" s="18" t="s">
        <v>12</v>
      </c>
      <c r="C25" s="17" t="s">
        <v>58</v>
      </c>
      <c r="D25" s="17">
        <v>2</v>
      </c>
      <c r="E25" s="17" t="s">
        <v>13</v>
      </c>
      <c r="F25" s="17" t="s">
        <v>51</v>
      </c>
      <c r="G25" s="19">
        <f t="shared" si="2"/>
        <v>1353540</v>
      </c>
      <c r="H25" s="20">
        <v>68000</v>
      </c>
      <c r="I25" s="20">
        <v>515000</v>
      </c>
      <c r="J25" s="20">
        <v>770540</v>
      </c>
      <c r="K25" s="20"/>
    </row>
    <row r="26" spans="1:11" ht="25.5" x14ac:dyDescent="0.25">
      <c r="A26" s="17">
        <v>15</v>
      </c>
      <c r="B26" s="18" t="s">
        <v>12</v>
      </c>
      <c r="C26" s="17" t="s">
        <v>58</v>
      </c>
      <c r="D26" s="17">
        <v>2</v>
      </c>
      <c r="E26" s="17" t="s">
        <v>15</v>
      </c>
      <c r="F26" s="17" t="s">
        <v>51</v>
      </c>
      <c r="G26" s="19">
        <f t="shared" si="2"/>
        <v>1353540</v>
      </c>
      <c r="H26" s="20">
        <v>68000</v>
      </c>
      <c r="I26" s="20">
        <v>515000</v>
      </c>
      <c r="J26" s="20">
        <v>770540</v>
      </c>
      <c r="K26" s="20"/>
    </row>
    <row r="27" spans="1:11" ht="25.5" x14ac:dyDescent="0.25">
      <c r="A27" s="17">
        <v>16</v>
      </c>
      <c r="B27" s="18" t="s">
        <v>59</v>
      </c>
      <c r="C27" s="17" t="s">
        <v>56</v>
      </c>
      <c r="D27" s="17">
        <v>3</v>
      </c>
      <c r="E27" s="17" t="s">
        <v>15</v>
      </c>
      <c r="F27" s="17" t="s">
        <v>51</v>
      </c>
      <c r="G27" s="19">
        <f t="shared" si="2"/>
        <v>838040</v>
      </c>
      <c r="H27" s="20"/>
      <c r="I27" s="20">
        <v>700000</v>
      </c>
      <c r="J27" s="20">
        <v>138040</v>
      </c>
      <c r="K27" s="20"/>
    </row>
    <row r="28" spans="1:11" ht="25.5" x14ac:dyDescent="0.25">
      <c r="A28" s="17">
        <v>17</v>
      </c>
      <c r="B28" s="18" t="s">
        <v>59</v>
      </c>
      <c r="C28" s="17" t="s">
        <v>56</v>
      </c>
      <c r="D28" s="17">
        <v>3</v>
      </c>
      <c r="E28" s="17" t="s">
        <v>57</v>
      </c>
      <c r="F28" s="17" t="s">
        <v>51</v>
      </c>
      <c r="G28" s="19">
        <f t="shared" si="2"/>
        <v>738040</v>
      </c>
      <c r="H28" s="20"/>
      <c r="I28" s="20">
        <v>600000</v>
      </c>
      <c r="J28" s="20">
        <v>138040</v>
      </c>
      <c r="K28" s="20"/>
    </row>
    <row r="29" spans="1:11" ht="25.5" x14ac:dyDescent="0.25">
      <c r="A29" s="17">
        <v>18</v>
      </c>
      <c r="B29" s="18" t="s">
        <v>59</v>
      </c>
      <c r="C29" s="17" t="s">
        <v>56</v>
      </c>
      <c r="D29" s="17">
        <v>3</v>
      </c>
      <c r="E29" s="17" t="s">
        <v>60</v>
      </c>
      <c r="F29" s="17" t="s">
        <v>51</v>
      </c>
      <c r="G29" s="19">
        <f t="shared" si="2"/>
        <v>738040</v>
      </c>
      <c r="H29" s="20"/>
      <c r="I29" s="20">
        <v>600000</v>
      </c>
      <c r="J29" s="20">
        <v>138040</v>
      </c>
      <c r="K29" s="20"/>
    </row>
    <row r="30" spans="1:11" ht="25.5" x14ac:dyDescent="0.25">
      <c r="A30" s="17">
        <v>19</v>
      </c>
      <c r="B30" s="18" t="s">
        <v>61</v>
      </c>
      <c r="C30" s="17" t="s">
        <v>62</v>
      </c>
      <c r="D30" s="17">
        <v>1</v>
      </c>
      <c r="E30" s="17" t="s">
        <v>15</v>
      </c>
      <c r="F30" s="17" t="s">
        <v>51</v>
      </c>
      <c r="G30" s="19">
        <f t="shared" si="2"/>
        <v>0</v>
      </c>
      <c r="H30" s="20"/>
      <c r="I30" s="20"/>
      <c r="J30" s="20"/>
      <c r="K30" s="20"/>
    </row>
    <row r="31" spans="1:11" ht="25.5" x14ac:dyDescent="0.25">
      <c r="A31" s="17">
        <v>20</v>
      </c>
      <c r="B31" s="18" t="s">
        <v>61</v>
      </c>
      <c r="C31" s="17" t="s">
        <v>62</v>
      </c>
      <c r="D31" s="17">
        <v>1</v>
      </c>
      <c r="E31" s="17" t="s">
        <v>63</v>
      </c>
      <c r="F31" s="17" t="s">
        <v>51</v>
      </c>
      <c r="G31" s="19">
        <f t="shared" si="2"/>
        <v>34000</v>
      </c>
      <c r="H31" s="20">
        <v>34000</v>
      </c>
      <c r="I31" s="20"/>
      <c r="J31" s="20"/>
      <c r="K31" s="20"/>
    </row>
    <row r="32" spans="1:11" ht="25.5" x14ac:dyDescent="0.25">
      <c r="A32" s="17">
        <v>21</v>
      </c>
      <c r="B32" s="18" t="s">
        <v>12</v>
      </c>
      <c r="C32" s="17" t="s">
        <v>64</v>
      </c>
      <c r="D32" s="17">
        <v>2</v>
      </c>
      <c r="E32" s="17" t="s">
        <v>13</v>
      </c>
      <c r="F32" s="17" t="s">
        <v>51</v>
      </c>
      <c r="G32" s="19">
        <f t="shared" si="2"/>
        <v>1639795</v>
      </c>
      <c r="H32" s="20">
        <v>102000</v>
      </c>
      <c r="I32" s="20">
        <v>1302720</v>
      </c>
      <c r="J32" s="20">
        <v>235075</v>
      </c>
      <c r="K32" s="20"/>
    </row>
    <row r="33" spans="1:11" ht="25.5" x14ac:dyDescent="0.25">
      <c r="A33" s="17">
        <v>22</v>
      </c>
      <c r="B33" s="18" t="s">
        <v>12</v>
      </c>
      <c r="C33" s="17" t="s">
        <v>64</v>
      </c>
      <c r="D33" s="17">
        <v>2</v>
      </c>
      <c r="E33" s="17" t="s">
        <v>15</v>
      </c>
      <c r="F33" s="17" t="s">
        <v>51</v>
      </c>
      <c r="G33" s="19">
        <f t="shared" si="2"/>
        <v>1381279</v>
      </c>
      <c r="H33" s="20">
        <v>102000</v>
      </c>
      <c r="I33" s="20">
        <v>1002720</v>
      </c>
      <c r="J33" s="20">
        <v>276559</v>
      </c>
      <c r="K33" s="20"/>
    </row>
    <row r="34" spans="1:11" ht="25.5" x14ac:dyDescent="0.25">
      <c r="A34" s="17">
        <v>23</v>
      </c>
      <c r="B34" s="18" t="s">
        <v>12</v>
      </c>
      <c r="C34" s="17" t="s">
        <v>62</v>
      </c>
      <c r="D34" s="17">
        <v>1</v>
      </c>
      <c r="E34" s="17" t="s">
        <v>13</v>
      </c>
      <c r="F34" s="17" t="s">
        <v>51</v>
      </c>
      <c r="G34" s="19">
        <f t="shared" si="2"/>
        <v>34000</v>
      </c>
      <c r="H34" s="20">
        <v>34000</v>
      </c>
      <c r="I34" s="20"/>
      <c r="J34" s="20"/>
      <c r="K34" s="20"/>
    </row>
    <row r="35" spans="1:11" ht="25.5" x14ac:dyDescent="0.25">
      <c r="A35" s="17">
        <v>24</v>
      </c>
      <c r="B35" s="18" t="s">
        <v>12</v>
      </c>
      <c r="C35" s="17" t="s">
        <v>62</v>
      </c>
      <c r="D35" s="17">
        <v>1</v>
      </c>
      <c r="E35" s="17" t="s">
        <v>15</v>
      </c>
      <c r="F35" s="17" t="s">
        <v>51</v>
      </c>
      <c r="G35" s="19">
        <f t="shared" si="2"/>
        <v>34000</v>
      </c>
      <c r="H35" s="20">
        <v>34000</v>
      </c>
      <c r="I35" s="20"/>
      <c r="J35" s="20"/>
      <c r="K35" s="20"/>
    </row>
    <row r="36" spans="1:11" x14ac:dyDescent="0.25">
      <c r="A36" s="26" t="s">
        <v>71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ht="51" x14ac:dyDescent="0.25">
      <c r="A37" s="17">
        <v>25</v>
      </c>
      <c r="B37" s="18" t="s">
        <v>12</v>
      </c>
      <c r="C37" s="17" t="s">
        <v>72</v>
      </c>
      <c r="D37" s="17">
        <v>4</v>
      </c>
      <c r="E37" s="17" t="s">
        <v>24</v>
      </c>
      <c r="F37" s="17" t="s">
        <v>51</v>
      </c>
      <c r="G37" s="19">
        <f t="shared" ref="G37:G39" si="3">+H37+I37+J37+K37</f>
        <v>2153455</v>
      </c>
      <c r="H37" s="20">
        <v>136000</v>
      </c>
      <c r="I37" s="20">
        <f>480000+500000</f>
        <v>980000</v>
      </c>
      <c r="J37" s="20">
        <f>607395+68680+98600+262780</f>
        <v>1037455</v>
      </c>
      <c r="K37" s="20"/>
    </row>
    <row r="38" spans="1:11" ht="25.5" x14ac:dyDescent="0.25">
      <c r="A38" s="17">
        <v>26</v>
      </c>
      <c r="B38" s="18" t="s">
        <v>12</v>
      </c>
      <c r="C38" s="17" t="s">
        <v>21</v>
      </c>
      <c r="D38" s="17">
        <v>3</v>
      </c>
      <c r="E38" s="17" t="s">
        <v>13</v>
      </c>
      <c r="F38" s="17" t="s">
        <v>51</v>
      </c>
      <c r="G38" s="19">
        <f t="shared" si="3"/>
        <v>1493620</v>
      </c>
      <c r="H38" s="20">
        <v>102000</v>
      </c>
      <c r="I38" s="20">
        <v>840000</v>
      </c>
      <c r="J38" s="20">
        <f>255512+296108</f>
        <v>551620</v>
      </c>
      <c r="K38" s="20"/>
    </row>
    <row r="39" spans="1:11" ht="25.5" x14ac:dyDescent="0.25">
      <c r="A39" s="17">
        <v>27</v>
      </c>
      <c r="B39" s="18" t="s">
        <v>12</v>
      </c>
      <c r="C39" s="17" t="s">
        <v>21</v>
      </c>
      <c r="D39" s="17">
        <v>3</v>
      </c>
      <c r="E39" s="17" t="s">
        <v>15</v>
      </c>
      <c r="F39" s="17" t="s">
        <v>51</v>
      </c>
      <c r="G39" s="19">
        <f t="shared" si="3"/>
        <v>1442161</v>
      </c>
      <c r="H39" s="20">
        <v>102000</v>
      </c>
      <c r="I39" s="20">
        <v>840000</v>
      </c>
      <c r="J39" s="20">
        <f>249885+250276</f>
        <v>500161</v>
      </c>
      <c r="K39" s="20"/>
    </row>
    <row r="40" spans="1:11" ht="25.5" x14ac:dyDescent="0.25">
      <c r="A40" s="17">
        <v>28</v>
      </c>
      <c r="B40" s="18" t="s">
        <v>12</v>
      </c>
      <c r="C40" s="17" t="s">
        <v>20</v>
      </c>
      <c r="D40" s="17">
        <v>4</v>
      </c>
      <c r="E40" s="17" t="s">
        <v>13</v>
      </c>
      <c r="F40" s="17" t="s">
        <v>51</v>
      </c>
      <c r="G40" s="19">
        <f t="shared" ref="G40:G42" si="4">+H40+I40+J40+K40</f>
        <v>2251851</v>
      </c>
      <c r="H40" s="20">
        <v>136000</v>
      </c>
      <c r="I40" s="20">
        <v>1500000</v>
      </c>
      <c r="J40" s="20">
        <f>360000+255851</f>
        <v>615851</v>
      </c>
      <c r="K40" s="20"/>
    </row>
    <row r="41" spans="1:11" ht="25.5" x14ac:dyDescent="0.25">
      <c r="A41" s="17">
        <v>29</v>
      </c>
      <c r="B41" s="18" t="s">
        <v>12</v>
      </c>
      <c r="C41" s="17" t="s">
        <v>20</v>
      </c>
      <c r="D41" s="17">
        <v>4</v>
      </c>
      <c r="E41" s="17" t="s">
        <v>15</v>
      </c>
      <c r="F41" s="17" t="s">
        <v>51</v>
      </c>
      <c r="G41" s="19">
        <f t="shared" si="4"/>
        <v>2190714</v>
      </c>
      <c r="H41" s="20">
        <v>136000</v>
      </c>
      <c r="I41" s="20">
        <v>1500000</v>
      </c>
      <c r="J41" s="20">
        <f>245000+309714</f>
        <v>554714</v>
      </c>
      <c r="K41" s="20"/>
    </row>
    <row r="42" spans="1:11" ht="38.25" x14ac:dyDescent="0.25">
      <c r="A42" s="17">
        <v>30</v>
      </c>
      <c r="B42" s="18" t="s">
        <v>12</v>
      </c>
      <c r="C42" s="17" t="s">
        <v>78</v>
      </c>
      <c r="D42" s="17">
        <v>3</v>
      </c>
      <c r="E42" s="17" t="s">
        <v>24</v>
      </c>
      <c r="F42" s="17" t="s">
        <v>51</v>
      </c>
      <c r="G42" s="19">
        <f t="shared" si="4"/>
        <v>1698006</v>
      </c>
      <c r="H42" s="20">
        <v>102000</v>
      </c>
      <c r="I42" s="20">
        <f>684360+450000</f>
        <v>1134360</v>
      </c>
      <c r="J42" s="20">
        <f>316806+21420+123420</f>
        <v>461646</v>
      </c>
      <c r="K42" s="20"/>
    </row>
    <row r="43" spans="1:11" ht="25.5" x14ac:dyDescent="0.25">
      <c r="A43" s="17">
        <v>31</v>
      </c>
      <c r="B43" s="18" t="s">
        <v>12</v>
      </c>
      <c r="C43" s="17" t="s">
        <v>79</v>
      </c>
      <c r="D43" s="17">
        <v>4</v>
      </c>
      <c r="E43" s="17" t="s">
        <v>13</v>
      </c>
      <c r="F43" s="17" t="s">
        <v>51</v>
      </c>
      <c r="G43" s="19">
        <f t="shared" ref="G43:G44" si="5">+H43+I43+J43+K43</f>
        <v>3048827</v>
      </c>
      <c r="H43" s="20">
        <v>136000</v>
      </c>
      <c r="I43" s="20">
        <f>1000000+350000</f>
        <v>1350000</v>
      </c>
      <c r="J43" s="20">
        <f>1426982+135845</f>
        <v>1562827</v>
      </c>
      <c r="K43" s="20"/>
    </row>
    <row r="44" spans="1:11" ht="25.5" x14ac:dyDescent="0.25">
      <c r="A44" s="17">
        <v>32</v>
      </c>
      <c r="B44" s="18" t="s">
        <v>12</v>
      </c>
      <c r="C44" s="17" t="s">
        <v>79</v>
      </c>
      <c r="D44" s="17">
        <v>4</v>
      </c>
      <c r="E44" s="17" t="s">
        <v>15</v>
      </c>
      <c r="F44" s="17" t="s">
        <v>51</v>
      </c>
      <c r="G44" s="19">
        <f t="shared" si="5"/>
        <v>3162982</v>
      </c>
      <c r="H44" s="20">
        <v>136000</v>
      </c>
      <c r="I44" s="20">
        <f>1250000+350000</f>
        <v>1600000</v>
      </c>
      <c r="J44" s="20">
        <f>1426982</f>
        <v>1426982</v>
      </c>
      <c r="K44" s="20"/>
    </row>
    <row r="45" spans="1:11" ht="25.5" x14ac:dyDescent="0.25">
      <c r="A45" s="17">
        <v>33</v>
      </c>
      <c r="B45" s="18" t="s">
        <v>18</v>
      </c>
      <c r="C45" s="17" t="s">
        <v>80</v>
      </c>
      <c r="D45" s="17">
        <v>2</v>
      </c>
      <c r="E45" s="17" t="s">
        <v>81</v>
      </c>
      <c r="F45" s="17" t="s">
        <v>51</v>
      </c>
      <c r="G45" s="19">
        <f t="shared" ref="G45" si="6">+H45+I45+J45+K45</f>
        <v>322120</v>
      </c>
      <c r="H45" s="20">
        <v>68000</v>
      </c>
      <c r="I45" s="20"/>
      <c r="J45" s="20">
        <f>159120+95000</f>
        <v>254120</v>
      </c>
      <c r="K45" s="20"/>
    </row>
    <row r="46" spans="1:11" ht="25.5" x14ac:dyDescent="0.25">
      <c r="A46" s="17">
        <v>34</v>
      </c>
      <c r="B46" s="18" t="s">
        <v>18</v>
      </c>
      <c r="C46" s="17" t="s">
        <v>80</v>
      </c>
      <c r="D46" s="17">
        <v>2</v>
      </c>
      <c r="E46" s="17" t="s">
        <v>82</v>
      </c>
      <c r="F46" s="17" t="s">
        <v>51</v>
      </c>
      <c r="G46" s="19">
        <f t="shared" ref="G46:G48" si="7">+H46+I46+J46+K46</f>
        <v>322120</v>
      </c>
      <c r="H46" s="20">
        <v>68000</v>
      </c>
      <c r="I46" s="20"/>
      <c r="J46" s="20">
        <f>159120+95000</f>
        <v>254120</v>
      </c>
      <c r="K46" s="20"/>
    </row>
    <row r="47" spans="1:11" ht="25.5" x14ac:dyDescent="0.25">
      <c r="A47" s="17">
        <v>35</v>
      </c>
      <c r="B47" s="18" t="s">
        <v>12</v>
      </c>
      <c r="C47" s="17" t="s">
        <v>80</v>
      </c>
      <c r="D47" s="17">
        <v>3</v>
      </c>
      <c r="E47" s="17" t="s">
        <v>13</v>
      </c>
      <c r="F47" s="17" t="s">
        <v>51</v>
      </c>
      <c r="G47" s="19">
        <f t="shared" si="7"/>
        <v>2109306</v>
      </c>
      <c r="H47" s="20">
        <v>102000</v>
      </c>
      <c r="I47" s="20">
        <v>1400000</v>
      </c>
      <c r="J47" s="20">
        <v>607306</v>
      </c>
      <c r="K47" s="20"/>
    </row>
    <row r="48" spans="1:11" ht="25.5" x14ac:dyDescent="0.25">
      <c r="A48" s="17">
        <v>36</v>
      </c>
      <c r="B48" s="18" t="s">
        <v>12</v>
      </c>
      <c r="C48" s="17" t="s">
        <v>80</v>
      </c>
      <c r="D48" s="17">
        <v>3</v>
      </c>
      <c r="E48" s="17" t="s">
        <v>15</v>
      </c>
      <c r="F48" s="17" t="s">
        <v>51</v>
      </c>
      <c r="G48" s="19">
        <f t="shared" si="7"/>
        <v>1911911</v>
      </c>
      <c r="H48" s="20">
        <v>102000</v>
      </c>
      <c r="I48" s="20">
        <f>1000000+175000</f>
        <v>1175000</v>
      </c>
      <c r="J48" s="20">
        <v>634911</v>
      </c>
      <c r="K48" s="20"/>
    </row>
    <row r="49" spans="1:11" ht="25.5" x14ac:dyDescent="0.25">
      <c r="A49" s="17">
        <v>37</v>
      </c>
      <c r="B49" s="18" t="s">
        <v>18</v>
      </c>
      <c r="C49" s="17" t="s">
        <v>23</v>
      </c>
      <c r="D49" s="17">
        <v>9</v>
      </c>
      <c r="E49" s="17" t="s">
        <v>57</v>
      </c>
      <c r="F49" s="17" t="s">
        <v>51</v>
      </c>
      <c r="G49" s="19">
        <f t="shared" ref="G49:G51" si="8">+H49+I49+J49+K49</f>
        <v>2857148</v>
      </c>
      <c r="H49" s="20">
        <v>306000</v>
      </c>
      <c r="I49" s="20">
        <v>2000000</v>
      </c>
      <c r="J49" s="20">
        <f>349148+202000</f>
        <v>551148</v>
      </c>
      <c r="K49" s="20"/>
    </row>
    <row r="50" spans="1:11" ht="25.5" x14ac:dyDescent="0.25">
      <c r="A50" s="17">
        <v>38</v>
      </c>
      <c r="B50" s="18" t="s">
        <v>12</v>
      </c>
      <c r="C50" s="17" t="s">
        <v>73</v>
      </c>
      <c r="D50" s="17">
        <v>2</v>
      </c>
      <c r="E50" s="17" t="s">
        <v>13</v>
      </c>
      <c r="F50" s="17" t="s">
        <v>51</v>
      </c>
      <c r="G50" s="19">
        <f t="shared" si="8"/>
        <v>1964634</v>
      </c>
      <c r="H50" s="20">
        <v>68000</v>
      </c>
      <c r="I50" s="20">
        <v>600000</v>
      </c>
      <c r="J50" s="20">
        <f>653355+643279</f>
        <v>1296634</v>
      </c>
      <c r="K50" s="20"/>
    </row>
    <row r="51" spans="1:11" ht="25.5" x14ac:dyDescent="0.25">
      <c r="A51" s="17">
        <v>39</v>
      </c>
      <c r="B51" s="18" t="s">
        <v>12</v>
      </c>
      <c r="C51" s="17" t="s">
        <v>20</v>
      </c>
      <c r="D51" s="17">
        <v>2</v>
      </c>
      <c r="E51" s="17" t="s">
        <v>15</v>
      </c>
      <c r="F51" s="17" t="s">
        <v>51</v>
      </c>
      <c r="G51" s="19">
        <f t="shared" si="8"/>
        <v>2105700</v>
      </c>
      <c r="H51" s="20">
        <v>68000</v>
      </c>
      <c r="I51" s="20">
        <v>600000</v>
      </c>
      <c r="J51" s="20">
        <f>653355+643279+141066</f>
        <v>1437700</v>
      </c>
      <c r="K51" s="20"/>
    </row>
    <row r="52" spans="1:11" ht="25.5" x14ac:dyDescent="0.25">
      <c r="A52" s="17">
        <v>40</v>
      </c>
      <c r="B52" s="18" t="s">
        <v>74</v>
      </c>
      <c r="C52" s="17" t="s">
        <v>56</v>
      </c>
      <c r="D52" s="17">
        <v>2</v>
      </c>
      <c r="E52" s="17" t="s">
        <v>15</v>
      </c>
      <c r="F52" s="17" t="s">
        <v>51</v>
      </c>
      <c r="G52" s="19">
        <f t="shared" ref="G52" si="9">+H52+I52+J52+K52</f>
        <v>418000</v>
      </c>
      <c r="H52" s="20">
        <v>68000</v>
      </c>
      <c r="I52" s="20">
        <v>350000</v>
      </c>
      <c r="J52" s="20"/>
      <c r="K52" s="20"/>
    </row>
    <row r="53" spans="1:11" ht="25.5" x14ac:dyDescent="0.25">
      <c r="A53" s="17">
        <v>41</v>
      </c>
      <c r="B53" s="18" t="s">
        <v>74</v>
      </c>
      <c r="C53" s="17" t="s">
        <v>56</v>
      </c>
      <c r="D53" s="17">
        <v>2</v>
      </c>
      <c r="E53" s="17" t="s">
        <v>75</v>
      </c>
      <c r="F53" s="17" t="s">
        <v>51</v>
      </c>
      <c r="G53" s="19">
        <f t="shared" ref="G53:G55" si="10">+H53+I53+J53+K53</f>
        <v>418000</v>
      </c>
      <c r="H53" s="20">
        <v>68000</v>
      </c>
      <c r="I53" s="20">
        <v>350000</v>
      </c>
      <c r="J53" s="20"/>
      <c r="K53" s="20"/>
    </row>
    <row r="54" spans="1:11" ht="25.5" x14ac:dyDescent="0.25">
      <c r="A54" s="17">
        <v>42</v>
      </c>
      <c r="B54" s="18" t="s">
        <v>12</v>
      </c>
      <c r="C54" s="17" t="s">
        <v>76</v>
      </c>
      <c r="D54" s="17">
        <v>2</v>
      </c>
      <c r="E54" s="17" t="s">
        <v>13</v>
      </c>
      <c r="F54" s="17" t="s">
        <v>51</v>
      </c>
      <c r="G54" s="19">
        <f t="shared" si="10"/>
        <v>1926260</v>
      </c>
      <c r="H54" s="20">
        <v>102000</v>
      </c>
      <c r="I54" s="20">
        <v>1400000</v>
      </c>
      <c r="J54" s="20">
        <v>424260</v>
      </c>
      <c r="K54" s="20"/>
    </row>
    <row r="55" spans="1:11" ht="25.5" x14ac:dyDescent="0.25">
      <c r="A55" s="17">
        <v>43</v>
      </c>
      <c r="B55" s="18" t="s">
        <v>12</v>
      </c>
      <c r="C55" s="17" t="s">
        <v>76</v>
      </c>
      <c r="D55" s="17">
        <v>2</v>
      </c>
      <c r="E55" s="17" t="s">
        <v>15</v>
      </c>
      <c r="F55" s="17" t="s">
        <v>51</v>
      </c>
      <c r="G55" s="19">
        <f t="shared" si="10"/>
        <v>1457555</v>
      </c>
      <c r="H55" s="20">
        <v>102000</v>
      </c>
      <c r="I55" s="20">
        <v>700000</v>
      </c>
      <c r="J55" s="20">
        <v>523255</v>
      </c>
      <c r="K55" s="20">
        <v>132300</v>
      </c>
    </row>
    <row r="56" spans="1:11" ht="25.5" x14ac:dyDescent="0.25">
      <c r="A56" s="17">
        <v>44</v>
      </c>
      <c r="B56" s="18" t="s">
        <v>18</v>
      </c>
      <c r="C56" s="17" t="s">
        <v>23</v>
      </c>
      <c r="D56" s="17">
        <v>3</v>
      </c>
      <c r="E56" s="17" t="s">
        <v>77</v>
      </c>
      <c r="F56" s="17" t="s">
        <v>51</v>
      </c>
      <c r="G56" s="19">
        <f t="shared" ref="G56" si="11">+H56+I56+J56+K56</f>
        <v>1738220</v>
      </c>
      <c r="H56" s="20">
        <v>102000</v>
      </c>
      <c r="I56" s="20">
        <v>400000</v>
      </c>
      <c r="J56" s="20">
        <f>178230+234910+823080</f>
        <v>1236220</v>
      </c>
      <c r="K56" s="20"/>
    </row>
    <row r="57" spans="1:11" x14ac:dyDescent="0.25">
      <c r="A57" s="26" t="s">
        <v>83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</row>
    <row r="58" spans="1:11" ht="38.25" x14ac:dyDescent="0.25">
      <c r="A58" s="17">
        <v>45</v>
      </c>
      <c r="B58" s="18" t="s">
        <v>84</v>
      </c>
      <c r="C58" s="17" t="s">
        <v>20</v>
      </c>
      <c r="D58" s="17">
        <v>3</v>
      </c>
      <c r="E58" s="17" t="s">
        <v>15</v>
      </c>
      <c r="F58" s="17" t="s">
        <v>51</v>
      </c>
      <c r="G58" s="19">
        <f t="shared" ref="G58:G74" si="12">+H58+I58+J58+K58</f>
        <v>1727500</v>
      </c>
      <c r="H58" s="20">
        <v>112500</v>
      </c>
      <c r="I58" s="20">
        <v>1125000</v>
      </c>
      <c r="J58" s="20">
        <v>490000</v>
      </c>
      <c r="K58" s="20"/>
    </row>
    <row r="59" spans="1:11" ht="25.5" x14ac:dyDescent="0.25">
      <c r="A59" s="17">
        <v>46</v>
      </c>
      <c r="B59" s="18" t="s">
        <v>12</v>
      </c>
      <c r="C59" s="17" t="s">
        <v>22</v>
      </c>
      <c r="D59" s="17">
        <v>2</v>
      </c>
      <c r="E59" s="17" t="s">
        <v>13</v>
      </c>
      <c r="F59" s="17" t="s">
        <v>51</v>
      </c>
      <c r="G59" s="19">
        <f t="shared" si="12"/>
        <v>1236629</v>
      </c>
      <c r="H59" s="20">
        <v>75000</v>
      </c>
      <c r="I59" s="20">
        <v>450000</v>
      </c>
      <c r="J59" s="20">
        <f>373629+338000</f>
        <v>711629</v>
      </c>
      <c r="K59" s="20"/>
    </row>
    <row r="60" spans="1:11" ht="25.5" x14ac:dyDescent="0.25">
      <c r="A60" s="17">
        <v>47</v>
      </c>
      <c r="B60" s="18" t="s">
        <v>12</v>
      </c>
      <c r="C60" s="17" t="s">
        <v>22</v>
      </c>
      <c r="D60" s="17">
        <v>2</v>
      </c>
      <c r="E60" s="17" t="s">
        <v>15</v>
      </c>
      <c r="F60" s="17" t="s">
        <v>51</v>
      </c>
      <c r="G60" s="19">
        <f t="shared" si="12"/>
        <v>1167487</v>
      </c>
      <c r="H60" s="20">
        <v>75000</v>
      </c>
      <c r="I60" s="20">
        <v>450000</v>
      </c>
      <c r="J60" s="20">
        <f>304487+338000</f>
        <v>642487</v>
      </c>
      <c r="K60" s="20"/>
    </row>
    <row r="61" spans="1:11" ht="25.5" x14ac:dyDescent="0.25">
      <c r="A61" s="17">
        <v>48</v>
      </c>
      <c r="B61" s="18" t="s">
        <v>18</v>
      </c>
      <c r="C61" s="17" t="s">
        <v>21</v>
      </c>
      <c r="D61" s="17">
        <v>4</v>
      </c>
      <c r="E61" s="17" t="s">
        <v>77</v>
      </c>
      <c r="F61" s="17" t="s">
        <v>51</v>
      </c>
      <c r="G61" s="19">
        <f t="shared" si="12"/>
        <v>1410000</v>
      </c>
      <c r="H61" s="20">
        <v>150000</v>
      </c>
      <c r="I61" s="20">
        <v>1260000</v>
      </c>
      <c r="J61" s="20"/>
      <c r="K61" s="20"/>
    </row>
    <row r="62" spans="1:11" x14ac:dyDescent="0.25">
      <c r="A62" s="17">
        <v>49</v>
      </c>
      <c r="B62" s="18"/>
      <c r="C62" s="17"/>
      <c r="D62" s="17"/>
      <c r="E62" s="17"/>
      <c r="F62" s="17"/>
      <c r="G62" s="19">
        <f t="shared" si="12"/>
        <v>0</v>
      </c>
      <c r="H62" s="20"/>
      <c r="I62" s="20"/>
      <c r="J62" s="20"/>
      <c r="K62" s="20"/>
    </row>
    <row r="63" spans="1:11" ht="25.5" x14ac:dyDescent="0.25">
      <c r="A63" s="17">
        <v>50</v>
      </c>
      <c r="B63" s="18" t="s">
        <v>18</v>
      </c>
      <c r="C63" s="17" t="s">
        <v>21</v>
      </c>
      <c r="D63" s="17">
        <v>5</v>
      </c>
      <c r="E63" s="17" t="s">
        <v>77</v>
      </c>
      <c r="F63" s="17" t="s">
        <v>51</v>
      </c>
      <c r="G63" s="19">
        <f t="shared" si="12"/>
        <v>787500</v>
      </c>
      <c r="H63" s="20">
        <v>187500</v>
      </c>
      <c r="I63" s="20">
        <v>600000</v>
      </c>
      <c r="J63" s="20"/>
      <c r="K63" s="20"/>
    </row>
    <row r="64" spans="1:11" ht="25.5" x14ac:dyDescent="0.25">
      <c r="A64" s="17">
        <v>51</v>
      </c>
      <c r="B64" s="18" t="s">
        <v>12</v>
      </c>
      <c r="C64" s="17" t="s">
        <v>64</v>
      </c>
      <c r="D64" s="17">
        <v>2</v>
      </c>
      <c r="E64" s="17" t="s">
        <v>13</v>
      </c>
      <c r="F64" s="17" t="s">
        <v>51</v>
      </c>
      <c r="G64" s="19">
        <f t="shared" si="12"/>
        <v>1114539</v>
      </c>
      <c r="H64" s="20">
        <v>75000</v>
      </c>
      <c r="I64" s="20">
        <v>450000</v>
      </c>
      <c r="J64" s="20">
        <f>262629+326910</f>
        <v>589539</v>
      </c>
      <c r="K64" s="20"/>
    </row>
    <row r="65" spans="1:11" ht="25.5" x14ac:dyDescent="0.25">
      <c r="A65" s="17">
        <v>52</v>
      </c>
      <c r="B65" s="18" t="s">
        <v>12</v>
      </c>
      <c r="C65" s="17" t="s">
        <v>64</v>
      </c>
      <c r="D65" s="17">
        <v>2</v>
      </c>
      <c r="E65" s="17" t="s">
        <v>85</v>
      </c>
      <c r="F65" s="17" t="s">
        <v>51</v>
      </c>
      <c r="G65" s="19">
        <f t="shared" ref="G65" si="13">+H65+I65+J65+K65</f>
        <v>920922</v>
      </c>
      <c r="H65" s="20">
        <v>75000</v>
      </c>
      <c r="I65" s="20">
        <v>350000</v>
      </c>
      <c r="J65" s="20">
        <f>314572+181350</f>
        <v>495922</v>
      </c>
      <c r="K65" s="20"/>
    </row>
    <row r="66" spans="1:11" ht="25.5" x14ac:dyDescent="0.25">
      <c r="A66" s="17">
        <v>53</v>
      </c>
      <c r="B66" s="18" t="s">
        <v>18</v>
      </c>
      <c r="C66" s="17" t="s">
        <v>21</v>
      </c>
      <c r="D66" s="17">
        <v>13</v>
      </c>
      <c r="E66" s="17" t="s">
        <v>77</v>
      </c>
      <c r="F66" s="17" t="s">
        <v>51</v>
      </c>
      <c r="G66" s="19">
        <f t="shared" si="12"/>
        <v>4245040</v>
      </c>
      <c r="H66" s="20">
        <v>487500</v>
      </c>
      <c r="I66" s="20">
        <v>3600000</v>
      </c>
      <c r="J66" s="20">
        <v>157540</v>
      </c>
      <c r="K66" s="20"/>
    </row>
    <row r="67" spans="1:11" ht="38.25" x14ac:dyDescent="0.25">
      <c r="A67" s="17">
        <v>54</v>
      </c>
      <c r="B67" s="18" t="s">
        <v>12</v>
      </c>
      <c r="C67" s="17" t="s">
        <v>86</v>
      </c>
      <c r="D67" s="17">
        <v>1</v>
      </c>
      <c r="E67" s="17" t="s">
        <v>13</v>
      </c>
      <c r="F67" s="17" t="s">
        <v>51</v>
      </c>
      <c r="G67" s="19">
        <f t="shared" si="12"/>
        <v>37500</v>
      </c>
      <c r="H67" s="20">
        <v>37500</v>
      </c>
      <c r="I67" s="20"/>
      <c r="J67" s="20"/>
      <c r="K67" s="20"/>
    </row>
    <row r="68" spans="1:11" ht="38.25" x14ac:dyDescent="0.25">
      <c r="A68" s="17">
        <v>55</v>
      </c>
      <c r="B68" s="18" t="s">
        <v>12</v>
      </c>
      <c r="C68" s="17" t="s">
        <v>86</v>
      </c>
      <c r="D68" s="17">
        <v>1</v>
      </c>
      <c r="E68" s="17" t="s">
        <v>15</v>
      </c>
      <c r="F68" s="17" t="s">
        <v>51</v>
      </c>
      <c r="G68" s="19">
        <f t="shared" si="12"/>
        <v>37500</v>
      </c>
      <c r="H68" s="20">
        <v>37500</v>
      </c>
      <c r="I68" s="20"/>
      <c r="J68" s="20"/>
      <c r="K68" s="20"/>
    </row>
    <row r="69" spans="1:11" ht="38.25" x14ac:dyDescent="0.25">
      <c r="A69" s="17">
        <v>56</v>
      </c>
      <c r="B69" s="18" t="s">
        <v>12</v>
      </c>
      <c r="C69" s="17" t="s">
        <v>86</v>
      </c>
      <c r="D69" s="17">
        <v>1</v>
      </c>
      <c r="E69" s="17" t="s">
        <v>87</v>
      </c>
      <c r="F69" s="17" t="s">
        <v>51</v>
      </c>
      <c r="G69" s="19">
        <f t="shared" si="12"/>
        <v>37500</v>
      </c>
      <c r="H69" s="20">
        <v>37500</v>
      </c>
      <c r="I69" s="20"/>
      <c r="J69" s="20"/>
      <c r="K69" s="20"/>
    </row>
    <row r="70" spans="1:11" ht="25.5" x14ac:dyDescent="0.25">
      <c r="A70" s="17">
        <v>57</v>
      </c>
      <c r="B70" s="18" t="s">
        <v>18</v>
      </c>
      <c r="C70" s="17" t="s">
        <v>62</v>
      </c>
      <c r="D70" s="17">
        <v>2</v>
      </c>
      <c r="E70" s="17" t="s">
        <v>88</v>
      </c>
      <c r="F70" s="17" t="s">
        <v>51</v>
      </c>
      <c r="G70" s="19">
        <f t="shared" ref="G70" si="14">+H70+I70+J70+K70</f>
        <v>75000</v>
      </c>
      <c r="H70" s="20">
        <v>75000</v>
      </c>
      <c r="I70" s="20"/>
      <c r="J70" s="20"/>
      <c r="K70" s="20"/>
    </row>
    <row r="71" spans="1:11" ht="25.5" x14ac:dyDescent="0.25">
      <c r="A71" s="17">
        <v>58</v>
      </c>
      <c r="B71" s="18" t="s">
        <v>12</v>
      </c>
      <c r="C71" s="17" t="s">
        <v>58</v>
      </c>
      <c r="D71" s="17">
        <v>2</v>
      </c>
      <c r="E71" s="17" t="s">
        <v>13</v>
      </c>
      <c r="F71" s="17" t="s">
        <v>51</v>
      </c>
      <c r="G71" s="19">
        <f t="shared" si="12"/>
        <v>1892326</v>
      </c>
      <c r="H71" s="20">
        <v>75000</v>
      </c>
      <c r="I71" s="20">
        <v>515000</v>
      </c>
      <c r="J71" s="20">
        <v>1302326</v>
      </c>
      <c r="K71" s="20"/>
    </row>
    <row r="72" spans="1:11" ht="25.5" x14ac:dyDescent="0.25">
      <c r="A72" s="17">
        <v>59</v>
      </c>
      <c r="B72" s="18" t="s">
        <v>12</v>
      </c>
      <c r="C72" s="17" t="s">
        <v>58</v>
      </c>
      <c r="D72" s="17">
        <v>2</v>
      </c>
      <c r="E72" s="17" t="s">
        <v>85</v>
      </c>
      <c r="F72" s="17" t="s">
        <v>51</v>
      </c>
      <c r="G72" s="19">
        <f t="shared" si="12"/>
        <v>2060155</v>
      </c>
      <c r="H72" s="20">
        <v>75000</v>
      </c>
      <c r="I72" s="20">
        <v>515000</v>
      </c>
      <c r="J72" s="20">
        <v>1470155</v>
      </c>
      <c r="K72" s="20"/>
    </row>
    <row r="73" spans="1:11" ht="25.5" x14ac:dyDescent="0.25">
      <c r="A73" s="17">
        <v>60</v>
      </c>
      <c r="B73" s="18" t="s">
        <v>12</v>
      </c>
      <c r="C73" s="17" t="s">
        <v>73</v>
      </c>
      <c r="D73" s="17">
        <v>2</v>
      </c>
      <c r="E73" s="17" t="s">
        <v>13</v>
      </c>
      <c r="F73" s="17" t="s">
        <v>51</v>
      </c>
      <c r="G73" s="19">
        <f t="shared" si="12"/>
        <v>2012720</v>
      </c>
      <c r="H73" s="20">
        <v>75000</v>
      </c>
      <c r="I73" s="20">
        <v>600000</v>
      </c>
      <c r="J73" s="20">
        <f>946317+391403</f>
        <v>1337720</v>
      </c>
      <c r="K73" s="20"/>
    </row>
    <row r="74" spans="1:11" ht="25.5" x14ac:dyDescent="0.25">
      <c r="A74" s="17">
        <v>61</v>
      </c>
      <c r="B74" s="18" t="s">
        <v>12</v>
      </c>
      <c r="C74" s="17" t="s">
        <v>73</v>
      </c>
      <c r="D74" s="17">
        <v>2</v>
      </c>
      <c r="E74" s="17" t="s">
        <v>85</v>
      </c>
      <c r="F74" s="17" t="s">
        <v>51</v>
      </c>
      <c r="G74" s="19">
        <f t="shared" si="12"/>
        <v>2281288</v>
      </c>
      <c r="H74" s="20">
        <v>75000</v>
      </c>
      <c r="I74" s="20">
        <v>600000</v>
      </c>
      <c r="J74" s="20">
        <f>946317+391403+268568</f>
        <v>1606288</v>
      </c>
      <c r="K74" s="20"/>
    </row>
    <row r="75" spans="1:11" x14ac:dyDescent="0.25">
      <c r="A75" s="17"/>
      <c r="B75" s="18"/>
      <c r="C75" s="17"/>
      <c r="D75" s="17"/>
      <c r="E75" s="17"/>
      <c r="F75" s="17"/>
      <c r="G75" s="19"/>
      <c r="H75" s="20"/>
      <c r="I75" s="20"/>
      <c r="J75" s="20"/>
      <c r="K75" s="20"/>
    </row>
    <row r="76" spans="1:11" ht="15.75" customHeight="1" x14ac:dyDescent="0.25">
      <c r="A76" s="27" t="s">
        <v>52</v>
      </c>
      <c r="B76" s="27"/>
      <c r="C76" s="27"/>
      <c r="D76" s="27"/>
      <c r="E76" s="27"/>
      <c r="F76" s="27"/>
      <c r="G76" s="20"/>
      <c r="H76" s="20"/>
      <c r="I76" s="20"/>
      <c r="J76" s="20"/>
      <c r="K76" s="20"/>
    </row>
    <row r="77" spans="1:11" ht="15.75" customHeight="1" x14ac:dyDescent="0.25">
      <c r="A77" s="22"/>
      <c r="B77" s="22"/>
      <c r="C77" s="22"/>
      <c r="D77" s="22"/>
      <c r="E77" s="22"/>
      <c r="F77" s="22"/>
      <c r="G77" s="20"/>
      <c r="H77" s="20"/>
      <c r="I77" s="20"/>
      <c r="J77" s="20"/>
      <c r="K77" s="20"/>
    </row>
    <row r="78" spans="1:11" ht="15.75" customHeight="1" x14ac:dyDescent="0.25">
      <c r="A78" s="27" t="s">
        <v>65</v>
      </c>
      <c r="B78" s="27"/>
      <c r="C78" s="27"/>
      <c r="D78" s="27"/>
      <c r="E78" s="27"/>
      <c r="F78" s="27"/>
      <c r="G78" s="20"/>
      <c r="H78" s="20"/>
      <c r="I78" s="20"/>
      <c r="J78" s="20"/>
      <c r="K78" s="20"/>
    </row>
    <row r="81" spans="2:11" x14ac:dyDescent="0.25">
      <c r="B81" s="13" t="s">
        <v>66</v>
      </c>
      <c r="C81" s="13"/>
      <c r="D81" s="13"/>
      <c r="E81" s="13"/>
      <c r="F81" s="13"/>
      <c r="G81" s="13"/>
      <c r="H81" s="13"/>
      <c r="I81" s="13"/>
      <c r="J81" s="13"/>
      <c r="K81" s="13"/>
    </row>
    <row r="82" spans="2:11" ht="63" customHeight="1" x14ac:dyDescent="0.25">
      <c r="B82" s="25" t="s">
        <v>67</v>
      </c>
      <c r="C82" s="25"/>
      <c r="D82" s="25"/>
      <c r="E82" s="25"/>
      <c r="F82" s="25"/>
      <c r="G82" s="25"/>
      <c r="H82" s="25"/>
      <c r="I82" s="25"/>
      <c r="J82" s="25"/>
      <c r="K82" s="25"/>
    </row>
    <row r="83" spans="2:11" ht="26.25" customHeight="1" x14ac:dyDescent="0.25">
      <c r="B83" s="24" t="s">
        <v>68</v>
      </c>
      <c r="C83" s="24"/>
      <c r="D83" s="24"/>
      <c r="E83" s="24"/>
      <c r="F83" s="24"/>
      <c r="G83" s="24"/>
      <c r="H83" s="24"/>
      <c r="I83" s="24"/>
      <c r="J83" s="24"/>
      <c r="K83" s="24"/>
    </row>
    <row r="84" spans="2:11" ht="30" customHeight="1" x14ac:dyDescent="0.25">
      <c r="B84" s="24" t="s">
        <v>69</v>
      </c>
      <c r="C84" s="24"/>
      <c r="D84" s="24"/>
      <c r="E84" s="24"/>
      <c r="F84" s="24"/>
      <c r="G84" s="24"/>
      <c r="H84" s="24"/>
      <c r="I84" s="24"/>
      <c r="J84" s="24"/>
      <c r="K84" s="24"/>
    </row>
    <row r="85" spans="2:11" ht="33" customHeight="1" x14ac:dyDescent="0.25">
      <c r="B85" s="25" t="s">
        <v>70</v>
      </c>
      <c r="C85" s="25"/>
      <c r="D85" s="25"/>
      <c r="E85" s="25"/>
      <c r="F85" s="25"/>
      <c r="G85" s="25"/>
      <c r="H85" s="25"/>
      <c r="I85" s="25"/>
      <c r="J85" s="25"/>
      <c r="K85" s="25"/>
    </row>
  </sheetData>
  <mergeCells count="21">
    <mergeCell ref="A2:K2"/>
    <mergeCell ref="A3:K3"/>
    <mergeCell ref="A5:A6"/>
    <mergeCell ref="B5:B6"/>
    <mergeCell ref="C5:C6"/>
    <mergeCell ref="D5:D6"/>
    <mergeCell ref="E5:E6"/>
    <mergeCell ref="F5:F6"/>
    <mergeCell ref="G5:G6"/>
    <mergeCell ref="H5:K5"/>
    <mergeCell ref="B83:K83"/>
    <mergeCell ref="B84:K84"/>
    <mergeCell ref="B85:K85"/>
    <mergeCell ref="A8:K8"/>
    <mergeCell ref="A18:F18"/>
    <mergeCell ref="A19:K19"/>
    <mergeCell ref="A76:F76"/>
    <mergeCell ref="A78:F78"/>
    <mergeCell ref="B82:K82"/>
    <mergeCell ref="A36:K36"/>
    <mergeCell ref="A57:K57"/>
  </mergeCells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1-чорак</vt:lpstr>
      <vt:lpstr>5-Ilova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A63</dc:creator>
  <cp:lastModifiedBy>azamatziyatdinov@gmail.com</cp:lastModifiedBy>
  <cp:lastPrinted>2021-06-30T11:16:39Z</cp:lastPrinted>
  <dcterms:created xsi:type="dcterms:W3CDTF">2021-06-30T09:59:14Z</dcterms:created>
  <dcterms:modified xsi:type="dcterms:W3CDTF">2025-01-13T04:55:34Z</dcterms:modified>
</cp:coreProperties>
</file>